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4505" yWindow="-15" windowWidth="14340" windowHeight="13380"/>
  </bookViews>
  <sheets>
    <sheet name="Stavba" sheetId="1" r:id="rId1"/>
    <sheet name="VzorPolozky" sheetId="10" state="hidden" r:id="rId2"/>
    <sheet name="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Pol!$A$1:$H$24</definedName>
    <definedName name="_xlnm.Print_Area" localSheetId="0">Stavba!$A$1:$J$48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P24" i="12"/>
  <c r="F39" i="1" s="1"/>
  <c r="Q24" i="12"/>
  <c r="G39" i="1" s="1"/>
  <c r="G9" i="12"/>
  <c r="G10"/>
  <c r="G11"/>
  <c r="G12"/>
  <c r="G13"/>
  <c r="G14"/>
  <c r="G15"/>
  <c r="G16"/>
  <c r="G17"/>
  <c r="G18"/>
  <c r="G19"/>
  <c r="G20"/>
  <c r="G21"/>
  <c r="G22"/>
  <c r="I20" i="1"/>
  <c r="I19"/>
  <c r="I18"/>
  <c r="I16"/>
  <c r="G27"/>
  <c r="F40"/>
  <c r="G23" s="1"/>
  <c r="G40"/>
  <c r="H40"/>
  <c r="I40"/>
  <c r="J39" s="1"/>
  <c r="J40"/>
  <c r="J28"/>
  <c r="J26"/>
  <c r="G38"/>
  <c r="F38"/>
  <c r="H32"/>
  <c r="J23"/>
  <c r="J24"/>
  <c r="J25"/>
  <c r="J27"/>
  <c r="E24"/>
  <c r="E26"/>
  <c r="H39" l="1"/>
  <c r="I39" s="1"/>
  <c r="G24"/>
  <c r="G28"/>
  <c r="G8" i="12"/>
  <c r="I47" i="1" l="1"/>
  <c r="G24" i="12"/>
  <c r="I17" i="1" l="1"/>
  <c r="I21" s="1"/>
  <c r="G25" s="1"/>
  <c r="I48"/>
  <c r="G26" l="1"/>
  <c r="G29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<sst xmlns="http://schemas.openxmlformats.org/spreadsheetml/2006/main" count="172" uniqueCount="108">
  <si>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</si>
  <si>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</si>
  <si>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</si>
  <si>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</si>
  <si>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</si>
  <si>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</si>
  <si>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</si>
  <si>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</si>
  <si>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</si>
  <si>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</si>
  <si>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</si>
  <si>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</si>
  <si>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</si>
  <si>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</si>
  <si>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</si>
  <si>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</si>
  <si>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</si>
  <si>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</si>
  <si>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</si>
  <si>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</si>
  <si>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</si>
  <si>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</si>
  <si>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</si>
  <si>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</si>
  <si>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</si>
  <si>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</si>
  <si>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</si>
  <si>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</si>
  <si>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</si>
  <si>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</si>
  <si>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</si>
  <si>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</si>
  <si>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</si>
  <si>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</si>
  <si>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</si>
  <si>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</si>
  <si>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</si>
  <si>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</si>
  <si>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</si>
  <si>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</si>
  <si>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Fasáda JmK - ZTI</t>
  </si>
  <si>
    <t>Rozpočet</t>
  </si>
  <si>
    <t>Celkem za stavbu</t>
  </si>
  <si>
    <t>CZK</t>
  </si>
  <si>
    <t>Rekapitulace dílů</t>
  </si>
  <si>
    <t>Typ dílu</t>
  </si>
  <si>
    <t>721</t>
  </si>
  <si>
    <t>Vnitřní kanalizace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</si>
  <si>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</si>
  <si>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</si>
  <si>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</si>
  <si>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</si>
  <si>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</si>
  <si>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</si>
  <si>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</si>
  <si>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</si>
  <si>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</si>
  <si>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</si>
  <si>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</si>
  <si>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</si>
  <si>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</si>
  <si>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</si>
  <si>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</si>
  <si>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</si>
  <si>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</si>
  <si>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</si>
  <si>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721176144R00</t>
  </si>
  <si>
    <t>Potrubí HT dešťové (svislé) D 75 x 1,9 mm</t>
  </si>
  <si>
    <t>m</t>
  </si>
  <si>
    <t>POL1_0</t>
  </si>
  <si>
    <t>721176145R00</t>
  </si>
  <si>
    <t>Potrubí HT dešťové (svislé) D 110 x 2,7 mm</t>
  </si>
  <si>
    <t>28615367.AR</t>
  </si>
  <si>
    <t>Odbočka HTEA D 110/ 75 mm 87,5° PP</t>
  </si>
  <si>
    <t>kus</t>
  </si>
  <si>
    <t>POL3_0</t>
  </si>
  <si>
    <t>28615292.AR</t>
  </si>
  <si>
    <t>Koleno HTB D 70 mm 45° PP</t>
  </si>
  <si>
    <t>28615297.AR</t>
  </si>
  <si>
    <t>Koleno HTB D 110 mm 45° PP</t>
  </si>
  <si>
    <t>28615298.AR</t>
  </si>
  <si>
    <t>Koleno HTB D 110 mm 67° PP</t>
  </si>
  <si>
    <t>28615299.AR</t>
  </si>
  <si>
    <t>Koleno HTB D 110 mm 87° PP</t>
  </si>
  <si>
    <t>28615404.AR</t>
  </si>
  <si>
    <t>Redukce nesouosá HTR DN 100/  70 mm PP</t>
  </si>
  <si>
    <t>28656166R</t>
  </si>
  <si>
    <t>Odbočka kanalizační odolná PPKGEA DN 200/110mm 45°</t>
  </si>
  <si>
    <t>721223510RT1</t>
  </si>
  <si>
    <t>Vtok balkónový a terasový se suchou klapkou HL 80, mřížka nerez 115x115 mm, odpad D 50/75 mm</t>
  </si>
  <si>
    <t>722181234RY7</t>
  </si>
  <si>
    <t>Izolace návleková MIRELON PET tl. stěny 20 mm, vnitřní průměr 89 mm</t>
  </si>
  <si>
    <t>28615443.AR</t>
  </si>
  <si>
    <t>Kus čisticí HTRE D 110 mm PP</t>
  </si>
  <si>
    <t>721290111R00</t>
  </si>
  <si>
    <t>Zkouška těsnosti kanalizace vodou DN 125</t>
  </si>
  <si>
    <t>998721204R00</t>
  </si>
  <si>
    <t>Přesun hmot pro vnitřní kanalizaci, výšky do 36 m</t>
  </si>
  <si>
    <t/>
  </si>
  <si>
    <t>SUM</t>
  </si>
  <si>
    <t>Budova na adrese Žerotínovo náměstí 1, Brno</t>
  </si>
  <si>
    <t>Obnova historické fasády a schodiště</t>
  </si>
  <si>
    <t>ZTI</t>
  </si>
  <si>
    <t>CPV : 45211360-0</t>
  </si>
  <si>
    <t>CZ - CC : 122012</t>
  </si>
  <si>
    <t>JKSO : 801.61</t>
  </si>
  <si>
    <t>RTS_I/2021</t>
  </si>
  <si>
    <t>Položkový soupis prací, dodávek a služeb</t>
  </si>
</sst>
</file>

<file path=xl/styles.xml><?xml version="1.0" encoding="utf-8"?>
<styleSheet xmlns="http://schemas.openxmlformats.org/spreadsheetml/2006/main">
  <numFmts count="1">
    <numFmt numFmtId="164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0" fontId="0" fillId="2" borderId="47" xfId="0" applyFill="1" applyBorder="1"/>
    <xf numFmtId="0" fontId="0" fillId="2" borderId="49" xfId="0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49" fontId="0" fillId="2" borderId="46" xfId="0" applyNumberFormat="1" applyFill="1" applyBorder="1" applyAlignment="1">
      <alignment vertical="top"/>
    </xf>
    <xf numFmtId="4" fontId="0" fillId="2" borderId="46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4" fontId="16" fillId="0" borderId="38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0" fillId="2" borderId="48" xfId="0" applyFill="1" applyBorder="1" applyAlignment="1">
      <alignment horizontal="center" wrapText="1"/>
    </xf>
    <xf numFmtId="0" fontId="0" fillId="2" borderId="46" xfId="0" applyFill="1" applyBorder="1" applyAlignment="1">
      <alignment horizontal="center" vertical="top"/>
    </xf>
    <xf numFmtId="0" fontId="16" fillId="0" borderId="33" xfId="0" applyFont="1" applyBorder="1" applyAlignment="1">
      <alignment horizontal="center" vertical="top" shrinkToFit="1"/>
    </xf>
    <xf numFmtId="0" fontId="16" fillId="0" borderId="38" xfId="0" applyFont="1" applyBorder="1" applyAlignment="1">
      <alignment horizontal="center" vertical="top" shrinkToFit="1"/>
    </xf>
    <xf numFmtId="4" fontId="0" fillId="2" borderId="42" xfId="0" applyNumberFormat="1" applyFill="1" applyBorder="1"/>
    <xf numFmtId="4" fontId="0" fillId="2" borderId="35" xfId="0" applyNumberFormat="1" applyFill="1" applyBorder="1"/>
    <xf numFmtId="4" fontId="0" fillId="0" borderId="0" xfId="0" applyNumberFormat="1" applyAlignment="1">
      <alignment vertical="top"/>
    </xf>
    <xf numFmtId="4" fontId="8" fillId="2" borderId="12" xfId="0" applyNumberFormat="1" applyFont="1" applyFill="1" applyBorder="1" applyAlignment="1">
      <alignment vertical="top"/>
    </xf>
    <xf numFmtId="0" fontId="0" fillId="2" borderId="42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50" xfId="0" applyFill="1" applyBorder="1" applyAlignment="1">
      <alignment horizontal="center" vertical="top"/>
    </xf>
    <xf numFmtId="0" fontId="16" fillId="0" borderId="34" xfId="0" applyFont="1" applyBorder="1" applyAlignment="1">
      <alignment horizontal="center" vertical="top" shrinkToFit="1"/>
    </xf>
    <xf numFmtId="0" fontId="16" fillId="0" borderId="37" xfId="0" applyFont="1" applyBorder="1" applyAlignment="1">
      <alignment horizontal="center" vertical="top" shrinkToFit="1"/>
    </xf>
    <xf numFmtId="0" fontId="8" fillId="2" borderId="12" xfId="0" applyFont="1" applyFill="1" applyBorder="1" applyAlignment="1">
      <alignment horizontal="center" vertical="top"/>
    </xf>
    <xf numFmtId="0" fontId="0" fillId="0" borderId="43" xfId="0" applyFont="1" applyBorder="1" applyAlignment="1">
      <alignment vertical="top"/>
    </xf>
    <xf numFmtId="49" fontId="0" fillId="0" borderId="39" xfId="0" applyNumberFormat="1" applyBorder="1" applyAlignment="1">
      <alignment vertical="top"/>
    </xf>
    <xf numFmtId="0" fontId="0" fillId="0" borderId="44" xfId="0" applyFont="1" applyBorder="1" applyAlignment="1">
      <alignment vertical="top"/>
    </xf>
    <xf numFmtId="49" fontId="0" fillId="0" borderId="40" xfId="0" applyNumberFormat="1" applyBorder="1" applyAlignment="1">
      <alignment vertical="top"/>
    </xf>
    <xf numFmtId="0" fontId="0" fillId="2" borderId="45" xfId="0" applyFill="1" applyBorder="1" applyAlignment="1">
      <alignment vertical="top"/>
    </xf>
    <xf numFmtId="49" fontId="0" fillId="2" borderId="42" xfId="0" applyNumberFormat="1" applyFill="1" applyBorder="1" applyAlignment="1">
      <alignment vertical="top"/>
    </xf>
    <xf numFmtId="0" fontId="0" fillId="2" borderId="35" xfId="0" applyFill="1" applyBorder="1" applyAlignment="1">
      <alignment vertical="top"/>
    </xf>
    <xf numFmtId="49" fontId="0" fillId="2" borderId="35" xfId="0" applyNumberFormat="1" applyFill="1" applyBorder="1" applyAlignment="1">
      <alignment vertical="top"/>
    </xf>
    <xf numFmtId="0" fontId="0" fillId="0" borderId="6" xfId="0" applyBorder="1" applyAlignment="1">
      <alignment horizontal="center" vertical="center"/>
    </xf>
    <xf numFmtId="4" fontId="16" fillId="0" borderId="33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164" fontId="16" fillId="0" borderId="38" xfId="0" applyNumberFormat="1" applyFont="1" applyBorder="1" applyAlignment="1">
      <alignment vertical="top" shrinkToFit="1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4" fontId="7" fillId="4" borderId="38" xfId="0" applyNumberFormat="1" applyFont="1" applyFill="1" applyBorder="1" applyAlignment="1"/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21" xfId="0" applyNumberFormat="1" applyFont="1" applyBorder="1" applyAlignment="1">
      <alignment vertical="center"/>
    </xf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1"/>
  <sheetViews>
    <sheetView showGridLines="0" tabSelected="1" view="pageBreakPreview" topLeftCell="B1" zoomScale="75" zoomScaleNormal="100" zoomScaleSheetLayoutView="75" workbookViewId="0">
      <selection activeCell="N22" sqref="N22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2" t="s">
        <v>34</v>
      </c>
      <c r="B1" s="194" t="s">
        <v>107</v>
      </c>
      <c r="C1" s="195"/>
      <c r="D1" s="195"/>
      <c r="E1" s="195"/>
      <c r="F1" s="195"/>
      <c r="G1" s="195"/>
      <c r="H1" s="195"/>
      <c r="I1" s="195"/>
      <c r="J1" s="196"/>
    </row>
    <row r="2" spans="1:15" ht="23.25" customHeight="1">
      <c r="A2" s="4"/>
      <c r="B2" s="80" t="s">
        <v>36</v>
      </c>
      <c r="C2" s="81"/>
      <c r="D2" s="208" t="s">
        <v>100</v>
      </c>
      <c r="E2" s="209"/>
      <c r="F2" s="209"/>
      <c r="G2" s="209"/>
      <c r="H2" s="209"/>
      <c r="I2" s="209"/>
      <c r="J2" s="210"/>
      <c r="O2" s="2"/>
    </row>
    <row r="3" spans="1:15" ht="23.25" customHeight="1">
      <c r="A3" s="4"/>
      <c r="B3" s="82" t="s">
        <v>38</v>
      </c>
      <c r="C3" s="83"/>
      <c r="D3" s="201" t="s">
        <v>101</v>
      </c>
      <c r="E3" s="202"/>
      <c r="F3" s="202"/>
      <c r="G3" s="202"/>
      <c r="H3" s="202"/>
      <c r="I3" s="202"/>
      <c r="J3" s="203"/>
    </row>
    <row r="4" spans="1:15" ht="23.25" customHeight="1">
      <c r="A4" s="4"/>
      <c r="B4" s="84" t="s">
        <v>39</v>
      </c>
      <c r="C4" s="85"/>
      <c r="D4" s="204" t="s">
        <v>102</v>
      </c>
      <c r="E4" s="205"/>
      <c r="F4" s="205"/>
      <c r="G4" s="205"/>
      <c r="H4" s="205"/>
      <c r="I4" s="205"/>
      <c r="J4" s="206"/>
    </row>
    <row r="5" spans="1:15" ht="24" customHeight="1">
      <c r="A5" s="4"/>
      <c r="B5" s="46" t="s">
        <v>21</v>
      </c>
      <c r="C5" s="5"/>
      <c r="D5" s="86"/>
      <c r="E5" s="26"/>
      <c r="F5" s="26"/>
      <c r="G5" s="26"/>
      <c r="H5" s="19" t="s">
        <v>103</v>
      </c>
      <c r="I5" s="86"/>
      <c r="J5" s="11"/>
    </row>
    <row r="6" spans="1:15" ht="15.75" customHeight="1">
      <c r="A6" s="4"/>
      <c r="B6" s="40"/>
      <c r="C6" s="26"/>
      <c r="D6" s="86"/>
      <c r="E6" s="26"/>
      <c r="F6" s="26"/>
      <c r="G6" s="26"/>
      <c r="H6" s="19" t="s">
        <v>104</v>
      </c>
      <c r="I6" s="86"/>
      <c r="J6" s="11"/>
    </row>
    <row r="7" spans="1:15" ht="15.75" customHeight="1">
      <c r="A7" s="4"/>
      <c r="B7" s="41"/>
      <c r="C7" s="87"/>
      <c r="D7" s="79"/>
      <c r="E7" s="34"/>
      <c r="F7" s="34"/>
      <c r="G7" s="34"/>
      <c r="H7" s="177" t="s">
        <v>105</v>
      </c>
      <c r="I7" s="34"/>
      <c r="J7" s="50"/>
    </row>
    <row r="8" spans="1:15" ht="24" hidden="1" customHeight="1">
      <c r="A8" s="4"/>
      <c r="B8" s="46" t="s">
        <v>19</v>
      </c>
      <c r="C8" s="5"/>
      <c r="D8" s="35"/>
      <c r="E8" s="5"/>
      <c r="F8" s="5"/>
      <c r="G8" s="44"/>
      <c r="H8" s="28" t="s">
        <v>31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4"/>
      <c r="H9" s="28" t="s">
        <v>32</v>
      </c>
      <c r="I9" s="33"/>
      <c r="J9" s="11"/>
    </row>
    <row r="10" spans="1:15" ht="15.75" hidden="1" customHeight="1">
      <c r="A10" s="4"/>
      <c r="B10" s="51"/>
      <c r="C10" s="27"/>
      <c r="D10" s="45"/>
      <c r="E10" s="54"/>
      <c r="F10" s="54"/>
      <c r="G10" s="52"/>
      <c r="H10" s="52"/>
      <c r="I10" s="53"/>
      <c r="J10" s="50"/>
    </row>
    <row r="11" spans="1:15" ht="24" customHeight="1">
      <c r="A11" s="4"/>
      <c r="B11" s="46" t="s">
        <v>18</v>
      </c>
      <c r="C11" s="5"/>
      <c r="D11" s="212"/>
      <c r="E11" s="212"/>
      <c r="F11" s="212"/>
      <c r="G11" s="212"/>
      <c r="H11" s="28" t="s">
        <v>31</v>
      </c>
      <c r="I11" s="89"/>
      <c r="J11" s="11"/>
    </row>
    <row r="12" spans="1:15" ht="15.75" customHeight="1">
      <c r="A12" s="4"/>
      <c r="B12" s="40"/>
      <c r="C12" s="26"/>
      <c r="D12" s="199"/>
      <c r="E12" s="199"/>
      <c r="F12" s="199"/>
      <c r="G12" s="199"/>
      <c r="H12" s="28" t="s">
        <v>32</v>
      </c>
      <c r="I12" s="89"/>
      <c r="J12" s="11"/>
    </row>
    <row r="13" spans="1:15" ht="15.75" customHeight="1">
      <c r="A13" s="4"/>
      <c r="B13" s="41"/>
      <c r="C13" s="88"/>
      <c r="D13" s="200"/>
      <c r="E13" s="200"/>
      <c r="F13" s="200"/>
      <c r="G13" s="200"/>
      <c r="H13" s="29"/>
      <c r="I13" s="34"/>
      <c r="J13" s="50"/>
    </row>
    <row r="14" spans="1:15" ht="24" hidden="1" customHeight="1">
      <c r="A14" s="4"/>
      <c r="B14" s="65" t="s">
        <v>20</v>
      </c>
      <c r="C14" s="66"/>
      <c r="D14" s="67"/>
      <c r="E14" s="68"/>
      <c r="F14" s="68"/>
      <c r="G14" s="68"/>
      <c r="H14" s="69"/>
      <c r="I14" s="68"/>
      <c r="J14" s="70"/>
    </row>
    <row r="15" spans="1:15" ht="32.25" customHeight="1">
      <c r="A15" s="4"/>
      <c r="B15" s="51" t="s">
        <v>29</v>
      </c>
      <c r="C15" s="71"/>
      <c r="D15" s="52"/>
      <c r="E15" s="211"/>
      <c r="F15" s="211"/>
      <c r="G15" s="197"/>
      <c r="H15" s="197"/>
      <c r="I15" s="197" t="s">
        <v>28</v>
      </c>
      <c r="J15" s="198"/>
    </row>
    <row r="16" spans="1:15" ht="23.25" customHeight="1">
      <c r="A16" s="129" t="s">
        <v>23</v>
      </c>
      <c r="B16" s="130" t="s">
        <v>23</v>
      </c>
      <c r="C16" s="57"/>
      <c r="D16" s="58"/>
      <c r="E16" s="187"/>
      <c r="F16" s="193"/>
      <c r="G16" s="187"/>
      <c r="H16" s="193"/>
      <c r="I16" s="187">
        <f>SUMIF(F47:F47,A16,I47:I47)+SUMIF(F47:F47,"PSU",I47:I47)</f>
        <v>0</v>
      </c>
      <c r="J16" s="188"/>
    </row>
    <row r="17" spans="1:10" ht="23.25" customHeight="1">
      <c r="A17" s="129" t="s">
        <v>24</v>
      </c>
      <c r="B17" s="130" t="s">
        <v>24</v>
      </c>
      <c r="C17" s="57"/>
      <c r="D17" s="58"/>
      <c r="E17" s="187"/>
      <c r="F17" s="193"/>
      <c r="G17" s="187"/>
      <c r="H17" s="193"/>
      <c r="I17" s="187">
        <f>SUMIF(F47:F47,A17,I47:I47)</f>
        <v>0</v>
      </c>
      <c r="J17" s="188"/>
    </row>
    <row r="18" spans="1:10" ht="23.25" customHeight="1">
      <c r="A18" s="129" t="s">
        <v>25</v>
      </c>
      <c r="B18" s="130" t="s">
        <v>25</v>
      </c>
      <c r="C18" s="57"/>
      <c r="D18" s="58"/>
      <c r="E18" s="187"/>
      <c r="F18" s="193"/>
      <c r="G18" s="187"/>
      <c r="H18" s="193"/>
      <c r="I18" s="187">
        <f>SUMIF(F47:F47,A18,I47:I47)</f>
        <v>0</v>
      </c>
      <c r="J18" s="188"/>
    </row>
    <row r="19" spans="1:10" ht="23.25" customHeight="1">
      <c r="A19" s="129" t="s">
        <v>48</v>
      </c>
      <c r="B19" s="130" t="s">
        <v>26</v>
      </c>
      <c r="C19" s="57"/>
      <c r="D19" s="58"/>
      <c r="E19" s="187"/>
      <c r="F19" s="193"/>
      <c r="G19" s="187"/>
      <c r="H19" s="193"/>
      <c r="I19" s="187">
        <f>SUMIF(F47:F47,A19,I47:I47)</f>
        <v>0</v>
      </c>
      <c r="J19" s="188"/>
    </row>
    <row r="20" spans="1:10" ht="23.25" customHeight="1">
      <c r="A20" s="129" t="s">
        <v>49</v>
      </c>
      <c r="B20" s="130" t="s">
        <v>27</v>
      </c>
      <c r="C20" s="57"/>
      <c r="D20" s="58"/>
      <c r="E20" s="187"/>
      <c r="F20" s="193"/>
      <c r="G20" s="187"/>
      <c r="H20" s="193"/>
      <c r="I20" s="187">
        <f>SUMIF(F47:F47,A20,I47:I47)</f>
        <v>0</v>
      </c>
      <c r="J20" s="188"/>
    </row>
    <row r="21" spans="1:10" ht="23.25" customHeight="1">
      <c r="A21" s="4"/>
      <c r="B21" s="73" t="s">
        <v>28</v>
      </c>
      <c r="C21" s="74"/>
      <c r="D21" s="75"/>
      <c r="E21" s="189"/>
      <c r="F21" s="190"/>
      <c r="G21" s="189"/>
      <c r="H21" s="190"/>
      <c r="I21" s="189">
        <f>SUM(I16:J20)</f>
        <v>0</v>
      </c>
      <c r="J21" s="192"/>
    </row>
    <row r="22" spans="1:10" ht="33" customHeight="1">
      <c r="A22" s="4"/>
      <c r="B22" s="64" t="s">
        <v>30</v>
      </c>
      <c r="C22" s="57"/>
      <c r="D22" s="58"/>
      <c r="E22" s="63"/>
      <c r="F22" s="60"/>
      <c r="G22" s="49"/>
      <c r="H22" s="49"/>
      <c r="I22" s="49"/>
      <c r="J22" s="61"/>
    </row>
    <row r="23" spans="1:10" ht="23.25" customHeight="1">
      <c r="A23" s="4"/>
      <c r="B23" s="56" t="s">
        <v>11</v>
      </c>
      <c r="C23" s="57"/>
      <c r="D23" s="58"/>
      <c r="E23" s="59">
        <v>15</v>
      </c>
      <c r="F23" s="60" t="s">
        <v>0</v>
      </c>
      <c r="G23" s="185">
        <f>ZakladDPHSniVypocet</f>
        <v>0</v>
      </c>
      <c r="H23" s="186"/>
      <c r="I23" s="186"/>
      <c r="J23" s="61" t="str">
        <f t="shared" ref="J23:J28" si="0">Mena</f>
        <v>CZK</v>
      </c>
    </row>
    <row r="24" spans="1:10" ht="23.25" customHeight="1">
      <c r="A24" s="4"/>
      <c r="B24" s="56" t="s">
        <v>12</v>
      </c>
      <c r="C24" s="57"/>
      <c r="D24" s="58"/>
      <c r="E24" s="59">
        <f>SazbaDPH1</f>
        <v>15</v>
      </c>
      <c r="F24" s="60" t="s">
        <v>0</v>
      </c>
      <c r="G24" s="214">
        <f>ZakladDPHSni*SazbaDPH1/100</f>
        <v>0</v>
      </c>
      <c r="H24" s="215"/>
      <c r="I24" s="215"/>
      <c r="J24" s="61" t="str">
        <f t="shared" si="0"/>
        <v>CZK</v>
      </c>
    </row>
    <row r="25" spans="1:10" ht="23.25" customHeight="1">
      <c r="A25" s="4"/>
      <c r="B25" s="56" t="s">
        <v>13</v>
      </c>
      <c r="C25" s="57"/>
      <c r="D25" s="58"/>
      <c r="E25" s="59">
        <v>21</v>
      </c>
      <c r="F25" s="60" t="s">
        <v>0</v>
      </c>
      <c r="G25" s="185">
        <f>I21</f>
        <v>0</v>
      </c>
      <c r="H25" s="186"/>
      <c r="I25" s="186"/>
      <c r="J25" s="61" t="str">
        <f t="shared" si="0"/>
        <v>CZK</v>
      </c>
    </row>
    <row r="26" spans="1:10" ht="23.25" customHeight="1">
      <c r="A26" s="4"/>
      <c r="B26" s="48" t="s">
        <v>14</v>
      </c>
      <c r="C26" s="22"/>
      <c r="D26" s="18"/>
      <c r="E26" s="42">
        <f>SazbaDPH2</f>
        <v>21</v>
      </c>
      <c r="F26" s="43" t="s">
        <v>0</v>
      </c>
      <c r="G26" s="181">
        <f>ZakladDPHZakl*SazbaDPH2/100</f>
        <v>0</v>
      </c>
      <c r="H26" s="182"/>
      <c r="I26" s="182"/>
      <c r="J26" s="55" t="str">
        <f t="shared" si="0"/>
        <v>CZK</v>
      </c>
    </row>
    <row r="27" spans="1:10" ht="23.25" customHeight="1" thickBot="1">
      <c r="A27" s="4"/>
      <c r="B27" s="47" t="s">
        <v>4</v>
      </c>
      <c r="C27" s="20"/>
      <c r="D27" s="23"/>
      <c r="E27" s="20"/>
      <c r="F27" s="21"/>
      <c r="G27" s="183">
        <f>0</f>
        <v>0</v>
      </c>
      <c r="H27" s="183"/>
      <c r="I27" s="183"/>
      <c r="J27" s="62" t="str">
        <f t="shared" si="0"/>
        <v>CZK</v>
      </c>
    </row>
    <row r="28" spans="1:10" ht="27.75" hidden="1" customHeight="1" thickBot="1">
      <c r="A28" s="4"/>
      <c r="B28" s="107" t="s">
        <v>22</v>
      </c>
      <c r="C28" s="108"/>
      <c r="D28" s="108"/>
      <c r="E28" s="109"/>
      <c r="F28" s="110"/>
      <c r="G28" s="191">
        <f>ZakladDPHSniVypocet+ZakladDPHZaklVypocet</f>
        <v>0</v>
      </c>
      <c r="H28" s="191"/>
      <c r="I28" s="191"/>
      <c r="J28" s="111" t="str">
        <f t="shared" si="0"/>
        <v>CZK</v>
      </c>
    </row>
    <row r="29" spans="1:10" ht="27.75" customHeight="1" thickBot="1">
      <c r="A29" s="4"/>
      <c r="B29" s="107" t="s">
        <v>33</v>
      </c>
      <c r="C29" s="112"/>
      <c r="D29" s="112"/>
      <c r="E29" s="112"/>
      <c r="F29" s="112"/>
      <c r="G29" s="184">
        <f>ZakladDPHSni+DPHSni+ZakladDPHZakl+DPHZakl+Zaokrouhleni</f>
        <v>0</v>
      </c>
      <c r="H29" s="184"/>
      <c r="I29" s="184"/>
      <c r="J29" s="113" t="s">
        <v>43</v>
      </c>
    </row>
    <row r="30" spans="1:10" ht="12.75" customHeight="1">
      <c r="A30" s="4"/>
      <c r="B30" s="4"/>
      <c r="C30" s="5"/>
      <c r="D30" s="5"/>
      <c r="E30" s="5"/>
      <c r="F30" s="5"/>
      <c r="G30" s="44"/>
      <c r="H30" s="5"/>
      <c r="I30" s="44"/>
      <c r="J30" s="12"/>
    </row>
    <row r="31" spans="1:10" ht="30" customHeight="1">
      <c r="A31" s="4"/>
      <c r="B31" s="4"/>
      <c r="C31" s="5"/>
      <c r="D31" s="5"/>
      <c r="E31" s="5"/>
      <c r="F31" s="5"/>
      <c r="G31" s="44"/>
      <c r="H31" s="5"/>
      <c r="I31" s="44"/>
      <c r="J31" s="12"/>
    </row>
    <row r="32" spans="1:10" ht="18.75" customHeight="1">
      <c r="A32" s="4"/>
      <c r="B32" s="24"/>
      <c r="C32" s="19" t="s">
        <v>10</v>
      </c>
      <c r="D32" s="38"/>
      <c r="E32" s="38"/>
      <c r="F32" s="19" t="s">
        <v>9</v>
      </c>
      <c r="G32" s="38"/>
      <c r="H32" s="39">
        <f ca="1">TODAY()</f>
        <v>44284</v>
      </c>
      <c r="I32" s="38"/>
      <c r="J32" s="12"/>
    </row>
    <row r="33" spans="1:10" ht="47.25" customHeight="1">
      <c r="A33" s="4"/>
      <c r="B33" s="4"/>
      <c r="C33" s="5"/>
      <c r="D33" s="5"/>
      <c r="E33" s="5"/>
      <c r="F33" s="5"/>
      <c r="G33" s="44"/>
      <c r="H33" s="5"/>
      <c r="I33" s="44"/>
      <c r="J33" s="12"/>
    </row>
    <row r="34" spans="1:10" s="36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7"/>
    </row>
    <row r="35" spans="1:10" ht="12.75" customHeight="1">
      <c r="A35" s="4"/>
      <c r="B35" s="4"/>
      <c r="C35" s="5"/>
      <c r="D35" s="213" t="s">
        <v>2</v>
      </c>
      <c r="E35" s="213"/>
      <c r="F35" s="5"/>
      <c r="G35" s="44"/>
      <c r="H35" s="13" t="s">
        <v>3</v>
      </c>
      <c r="I35" s="44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6" t="s">
        <v>15</v>
      </c>
      <c r="C37" s="3"/>
      <c r="D37" s="3"/>
      <c r="E37" s="3"/>
      <c r="F37" s="99"/>
      <c r="G37" s="99"/>
      <c r="H37" s="99"/>
      <c r="I37" s="99"/>
      <c r="J37" s="3"/>
    </row>
    <row r="38" spans="1:10" ht="25.5" hidden="1" customHeight="1">
      <c r="A38" s="91" t="s">
        <v>35</v>
      </c>
      <c r="B38" s="93" t="s">
        <v>16</v>
      </c>
      <c r="C38" s="94" t="s">
        <v>5</v>
      </c>
      <c r="D38" s="95"/>
      <c r="E38" s="95"/>
      <c r="F38" s="100" t="str">
        <f>B23</f>
        <v>Základ pro sníženou DPH</v>
      </c>
      <c r="G38" s="100" t="str">
        <f>B25</f>
        <v>Základ pro základní DPH</v>
      </c>
      <c r="H38" s="101" t="s">
        <v>17</v>
      </c>
      <c r="I38" s="101" t="s">
        <v>1</v>
      </c>
      <c r="J38" s="96" t="s">
        <v>0</v>
      </c>
    </row>
    <row r="39" spans="1:10" ht="25.5" hidden="1" customHeight="1">
      <c r="A39" s="91">
        <v>0</v>
      </c>
      <c r="B39" s="97" t="s">
        <v>41</v>
      </c>
      <c r="C39" s="216" t="s">
        <v>40</v>
      </c>
      <c r="D39" s="217"/>
      <c r="E39" s="217"/>
      <c r="F39" s="102" t="e">
        <f>Pol!P24</f>
        <v>#REF!</v>
      </c>
      <c r="G39" s="103" t="e">
        <f>Pol!Q24</f>
        <v>#REF!</v>
      </c>
      <c r="H39" s="104" t="e">
        <f>(F39*SazbaDPH1/100)+(G39*SazbaDPH2/100)</f>
        <v>#REF!</v>
      </c>
      <c r="I39" s="104" t="e">
        <f>F39+G39+H39</f>
        <v>#REF!</v>
      </c>
      <c r="J39" s="98" t="str">
        <f>IF(CenaCelkemVypocet=0,"",I39/CenaCelkemVypocet*100)</f>
        <v/>
      </c>
    </row>
    <row r="40" spans="1:10" ht="25.5" hidden="1" customHeight="1">
      <c r="A40" s="91"/>
      <c r="B40" s="218" t="s">
        <v>42</v>
      </c>
      <c r="C40" s="219"/>
      <c r="D40" s="219"/>
      <c r="E40" s="220"/>
      <c r="F40" s="105">
        <f>SUMIF(A39:A39,"=1",F39:F39)</f>
        <v>0</v>
      </c>
      <c r="G40" s="106">
        <f>SUMIF(A39:A39,"=1",G39:G39)</f>
        <v>0</v>
      </c>
      <c r="H40" s="106">
        <f>SUMIF(A39:A39,"=1",H39:H39)</f>
        <v>0</v>
      </c>
      <c r="I40" s="106">
        <f>SUMIF(A39:A39,"=1",I39:I39)</f>
        <v>0</v>
      </c>
      <c r="J40" s="92">
        <f>SUMIF(A39:A39,"=1",J39:J39)</f>
        <v>0</v>
      </c>
    </row>
    <row r="44" spans="1:10" ht="15.75">
      <c r="B44" s="114" t="s">
        <v>44</v>
      </c>
    </row>
    <row r="46" spans="1:10" ht="25.5" customHeight="1">
      <c r="A46" s="115"/>
      <c r="B46" s="118" t="s">
        <v>16</v>
      </c>
      <c r="C46" s="118" t="s">
        <v>5</v>
      </c>
      <c r="D46" s="119"/>
      <c r="E46" s="119"/>
      <c r="F46" s="122" t="s">
        <v>45</v>
      </c>
      <c r="G46" s="122"/>
      <c r="H46" s="122"/>
      <c r="I46" s="221" t="s">
        <v>28</v>
      </c>
      <c r="J46" s="221"/>
    </row>
    <row r="47" spans="1:10" ht="25.5" customHeight="1">
      <c r="A47" s="116"/>
      <c r="B47" s="123" t="s">
        <v>46</v>
      </c>
      <c r="C47" s="223" t="s">
        <v>47</v>
      </c>
      <c r="D47" s="224"/>
      <c r="E47" s="224"/>
      <c r="F47" s="124" t="s">
        <v>24</v>
      </c>
      <c r="G47" s="125"/>
      <c r="H47" s="125"/>
      <c r="I47" s="222">
        <f>Pol!G8</f>
        <v>0</v>
      </c>
      <c r="J47" s="222"/>
    </row>
    <row r="48" spans="1:10" ht="25.5" customHeight="1">
      <c r="A48" s="117"/>
      <c r="B48" s="120" t="s">
        <v>1</v>
      </c>
      <c r="C48" s="120"/>
      <c r="D48" s="121"/>
      <c r="E48" s="121"/>
      <c r="F48" s="126"/>
      <c r="G48" s="127"/>
      <c r="H48" s="127"/>
      <c r="I48" s="207">
        <f>I47</f>
        <v>0</v>
      </c>
      <c r="J48" s="207"/>
    </row>
    <row r="49" spans="6:10">
      <c r="F49" s="128"/>
      <c r="G49" s="90"/>
      <c r="H49" s="128"/>
      <c r="I49" s="90"/>
      <c r="J49" s="90"/>
    </row>
    <row r="50" spans="6:10">
      <c r="F50" s="128"/>
      <c r="G50" s="90"/>
      <c r="H50" s="128"/>
      <c r="I50" s="90"/>
      <c r="J50" s="90"/>
    </row>
    <row r="51" spans="6:10">
      <c r="F51" s="128"/>
      <c r="G51" s="90"/>
      <c r="H51" s="128"/>
      <c r="I51" s="90"/>
      <c r="J51" s="90"/>
    </row>
  </sheetData>
  <sheetProtection password="CCE1" sheet="1" objects="1" scenarios="1"/>
  <protectedRanges>
    <protectedRange sqref="I11:I12 D11:G13 C13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2">
    <mergeCell ref="C39:E39"/>
    <mergeCell ref="B40:E40"/>
    <mergeCell ref="I46:J46"/>
    <mergeCell ref="I47:J47"/>
    <mergeCell ref="C47:E47"/>
    <mergeCell ref="I48:J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B1:J1"/>
    <mergeCell ref="E21:F21"/>
    <mergeCell ref="G15:H15"/>
    <mergeCell ref="I15:J15"/>
    <mergeCell ref="E16:F16"/>
    <mergeCell ref="D12:G12"/>
    <mergeCell ref="D13:G13"/>
    <mergeCell ref="D3:J3"/>
    <mergeCell ref="D4:J4"/>
    <mergeCell ref="G26:I26"/>
    <mergeCell ref="G27:I27"/>
    <mergeCell ref="G29:I29"/>
    <mergeCell ref="G25:I25"/>
    <mergeCell ref="I16:J16"/>
    <mergeCell ref="I19:J19"/>
    <mergeCell ref="G21:H21"/>
    <mergeCell ref="G28:I28"/>
    <mergeCell ref="I20:J20"/>
    <mergeCell ref="I21:J21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25" t="s">
        <v>6</v>
      </c>
      <c r="B1" s="225"/>
      <c r="C1" s="226"/>
      <c r="D1" s="225"/>
      <c r="E1" s="225"/>
      <c r="F1" s="225"/>
      <c r="G1" s="225"/>
    </row>
    <row r="2" spans="1:7" ht="24.95" customHeight="1">
      <c r="A2" s="78" t="s">
        <v>37</v>
      </c>
      <c r="B2" s="77"/>
      <c r="C2" s="227"/>
      <c r="D2" s="227"/>
      <c r="E2" s="227"/>
      <c r="F2" s="227"/>
      <c r="G2" s="228"/>
    </row>
    <row r="3" spans="1:7" ht="24.95" hidden="1" customHeight="1">
      <c r="A3" s="78" t="s">
        <v>7</v>
      </c>
      <c r="B3" s="77"/>
      <c r="C3" s="227"/>
      <c r="D3" s="227"/>
      <c r="E3" s="227"/>
      <c r="F3" s="227"/>
      <c r="G3" s="228"/>
    </row>
    <row r="4" spans="1:7" ht="24.95" hidden="1" customHeight="1">
      <c r="A4" s="78" t="s">
        <v>8</v>
      </c>
      <c r="B4" s="77"/>
      <c r="C4" s="227"/>
      <c r="D4" s="227"/>
      <c r="E4" s="227"/>
      <c r="F4" s="227"/>
      <c r="G4" s="228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AU24"/>
  <sheetViews>
    <sheetView view="pageBreakPreview" zoomScale="60" zoomScaleNormal="100" workbookViewId="0">
      <selection activeCell="K54" sqref="K54"/>
    </sheetView>
  </sheetViews>
  <sheetFormatPr defaultRowHeight="12.75" outlineLevelRow="1"/>
  <cols>
    <col min="1" max="1" width="4.28515625" style="6" customWidth="1"/>
    <col min="2" max="2" width="14.42578125" style="7" customWidth="1"/>
    <col min="3" max="3" width="50.7109375" style="7" customWidth="1"/>
    <col min="4" max="4" width="4.5703125" style="154" customWidth="1"/>
    <col min="5" max="5" width="10.5703125" style="128" customWidth="1"/>
    <col min="6" max="6" width="9.85546875" customWidth="1"/>
    <col min="7" max="7" width="12.7109375" customWidth="1"/>
    <col min="8" max="8" width="9.140625" style="154" customWidth="1"/>
    <col min="16" max="26" width="0" hidden="1" customWidth="1"/>
  </cols>
  <sheetData>
    <row r="1" spans="1:47" ht="15.75" customHeight="1">
      <c r="A1" s="229" t="s">
        <v>107</v>
      </c>
      <c r="B1" s="229"/>
      <c r="C1" s="229"/>
      <c r="D1" s="229"/>
      <c r="E1" s="229"/>
      <c r="F1" s="229"/>
      <c r="G1" s="229"/>
      <c r="R1" t="s">
        <v>51</v>
      </c>
    </row>
    <row r="2" spans="1:47" ht="24.95" customHeight="1">
      <c r="A2" s="169" t="s">
        <v>50</v>
      </c>
      <c r="B2" s="170"/>
      <c r="C2" s="230" t="s">
        <v>100</v>
      </c>
      <c r="D2" s="231"/>
      <c r="E2" s="231"/>
      <c r="F2" s="231"/>
      <c r="G2" s="232"/>
      <c r="R2" t="s">
        <v>52</v>
      </c>
    </row>
    <row r="3" spans="1:47" ht="24.95" customHeight="1">
      <c r="A3" s="171" t="s">
        <v>7</v>
      </c>
      <c r="B3" s="172"/>
      <c r="C3" s="230" t="s">
        <v>101</v>
      </c>
      <c r="D3" s="231"/>
      <c r="E3" s="231"/>
      <c r="F3" s="231"/>
      <c r="G3" s="232"/>
      <c r="R3" t="s">
        <v>53</v>
      </c>
    </row>
    <row r="4" spans="1:47" ht="24.95" customHeight="1">
      <c r="A4" s="171" t="s">
        <v>8</v>
      </c>
      <c r="B4" s="172"/>
      <c r="C4" s="230" t="s">
        <v>102</v>
      </c>
      <c r="D4" s="231"/>
      <c r="E4" s="231"/>
      <c r="F4" s="231"/>
      <c r="G4" s="232"/>
      <c r="R4" t="s">
        <v>54</v>
      </c>
    </row>
    <row r="5" spans="1:47">
      <c r="A5" s="173" t="s">
        <v>55</v>
      </c>
      <c r="B5" s="174"/>
      <c r="C5" s="174"/>
      <c r="D5" s="163"/>
      <c r="E5" s="159"/>
      <c r="F5" s="131"/>
      <c r="G5" s="132"/>
      <c r="R5" t="s">
        <v>56</v>
      </c>
    </row>
    <row r="7" spans="1:47" ht="25.5">
      <c r="A7" s="175" t="s">
        <v>57</v>
      </c>
      <c r="B7" s="176" t="s">
        <v>58</v>
      </c>
      <c r="C7" s="176" t="s">
        <v>59</v>
      </c>
      <c r="D7" s="164" t="s">
        <v>60</v>
      </c>
      <c r="E7" s="160" t="s">
        <v>61</v>
      </c>
      <c r="F7" s="133" t="s">
        <v>62</v>
      </c>
      <c r="G7" s="138" t="s">
        <v>28</v>
      </c>
      <c r="H7" s="155" t="s">
        <v>63</v>
      </c>
    </row>
    <row r="8" spans="1:47">
      <c r="A8" s="139" t="s">
        <v>64</v>
      </c>
      <c r="B8" s="140" t="s">
        <v>46</v>
      </c>
      <c r="C8" s="141" t="s">
        <v>47</v>
      </c>
      <c r="D8" s="165"/>
      <c r="E8" s="142"/>
      <c r="F8" s="142"/>
      <c r="G8" s="142">
        <f>SUMIF(R9:R22,"&lt;&gt;NOR",G9:G22)</f>
        <v>0</v>
      </c>
      <c r="H8" s="156"/>
      <c r="R8" t="s">
        <v>65</v>
      </c>
    </row>
    <row r="9" spans="1:47" outlineLevel="1">
      <c r="A9" s="135">
        <v>1</v>
      </c>
      <c r="B9" s="136" t="s">
        <v>66</v>
      </c>
      <c r="C9" s="150" t="s">
        <v>67</v>
      </c>
      <c r="D9" s="166" t="s">
        <v>68</v>
      </c>
      <c r="E9" s="137">
        <v>8</v>
      </c>
      <c r="F9" s="178"/>
      <c r="G9" s="137">
        <f t="shared" ref="G9:G22" si="0">ROUND(E9*F9,2)</f>
        <v>0</v>
      </c>
      <c r="H9" s="157" t="s">
        <v>106</v>
      </c>
      <c r="I9" s="134"/>
      <c r="J9" s="134"/>
      <c r="K9" s="134"/>
      <c r="L9" s="134"/>
      <c r="M9" s="134"/>
      <c r="N9" s="134"/>
      <c r="O9" s="134"/>
      <c r="P9" s="134"/>
      <c r="Q9" s="134"/>
      <c r="R9" s="134" t="s">
        <v>69</v>
      </c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</row>
    <row r="10" spans="1:47" outlineLevel="1">
      <c r="A10" s="135">
        <v>2</v>
      </c>
      <c r="B10" s="136" t="s">
        <v>70</v>
      </c>
      <c r="C10" s="150" t="s">
        <v>71</v>
      </c>
      <c r="D10" s="166" t="s">
        <v>68</v>
      </c>
      <c r="E10" s="137">
        <v>20</v>
      </c>
      <c r="F10" s="178"/>
      <c r="G10" s="137">
        <f t="shared" si="0"/>
        <v>0</v>
      </c>
      <c r="H10" s="157" t="s">
        <v>106</v>
      </c>
      <c r="I10" s="134"/>
      <c r="J10" s="134"/>
      <c r="K10" s="134"/>
      <c r="L10" s="134"/>
      <c r="M10" s="134"/>
      <c r="N10" s="134"/>
      <c r="O10" s="134"/>
      <c r="P10" s="134"/>
      <c r="Q10" s="134"/>
      <c r="R10" s="134" t="s">
        <v>69</v>
      </c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</row>
    <row r="11" spans="1:47" outlineLevel="1">
      <c r="A11" s="135">
        <v>3</v>
      </c>
      <c r="B11" s="136" t="s">
        <v>72</v>
      </c>
      <c r="C11" s="150" t="s">
        <v>73</v>
      </c>
      <c r="D11" s="166" t="s">
        <v>74</v>
      </c>
      <c r="E11" s="137">
        <v>1</v>
      </c>
      <c r="F11" s="178"/>
      <c r="G11" s="137">
        <f t="shared" si="0"/>
        <v>0</v>
      </c>
      <c r="H11" s="157" t="s">
        <v>106</v>
      </c>
      <c r="I11" s="134"/>
      <c r="J11" s="134"/>
      <c r="K11" s="134"/>
      <c r="L11" s="134"/>
      <c r="M11" s="134"/>
      <c r="N11" s="134"/>
      <c r="O11" s="134"/>
      <c r="P11" s="134"/>
      <c r="Q11" s="134"/>
      <c r="R11" s="134" t="s">
        <v>75</v>
      </c>
      <c r="S11" s="134"/>
      <c r="T11" s="134"/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  <c r="AH11" s="134"/>
      <c r="AI11" s="134"/>
      <c r="AJ11" s="134"/>
      <c r="AK11" s="134"/>
      <c r="AL11" s="134"/>
      <c r="AM11" s="134"/>
      <c r="AN11" s="134"/>
      <c r="AO11" s="134"/>
      <c r="AP11" s="134"/>
      <c r="AQ11" s="134"/>
      <c r="AR11" s="134"/>
      <c r="AS11" s="134"/>
      <c r="AT11" s="134"/>
      <c r="AU11" s="134"/>
    </row>
    <row r="12" spans="1:47" outlineLevel="1">
      <c r="A12" s="135">
        <v>4</v>
      </c>
      <c r="B12" s="136" t="s">
        <v>76</v>
      </c>
      <c r="C12" s="150" t="s">
        <v>77</v>
      </c>
      <c r="D12" s="166" t="s">
        <v>74</v>
      </c>
      <c r="E12" s="137">
        <v>2</v>
      </c>
      <c r="F12" s="178"/>
      <c r="G12" s="137">
        <f t="shared" si="0"/>
        <v>0</v>
      </c>
      <c r="H12" s="157" t="s">
        <v>106</v>
      </c>
      <c r="I12" s="134"/>
      <c r="J12" s="134"/>
      <c r="K12" s="134"/>
      <c r="L12" s="134"/>
      <c r="M12" s="134"/>
      <c r="N12" s="134"/>
      <c r="O12" s="134"/>
      <c r="P12" s="134"/>
      <c r="Q12" s="134"/>
      <c r="R12" s="134" t="s">
        <v>75</v>
      </c>
      <c r="S12" s="134"/>
      <c r="T12" s="134"/>
      <c r="U12" s="134"/>
      <c r="V12" s="134"/>
      <c r="W12" s="134"/>
      <c r="X12" s="134"/>
      <c r="Y12" s="134"/>
      <c r="Z12" s="134"/>
      <c r="AA12" s="134"/>
      <c r="AB12" s="134"/>
      <c r="AC12" s="134"/>
      <c r="AD12" s="134"/>
      <c r="AE12" s="134"/>
      <c r="AF12" s="134"/>
      <c r="AG12" s="134"/>
      <c r="AH12" s="134"/>
      <c r="AI12" s="134"/>
      <c r="AJ12" s="134"/>
      <c r="AK12" s="134"/>
      <c r="AL12" s="134"/>
      <c r="AM12" s="134"/>
      <c r="AN12" s="134"/>
      <c r="AO12" s="134"/>
      <c r="AP12" s="134"/>
      <c r="AQ12" s="134"/>
      <c r="AR12" s="134"/>
      <c r="AS12" s="134"/>
      <c r="AT12" s="134"/>
      <c r="AU12" s="134"/>
    </row>
    <row r="13" spans="1:47" outlineLevel="1">
      <c r="A13" s="135">
        <v>5</v>
      </c>
      <c r="B13" s="136" t="s">
        <v>78</v>
      </c>
      <c r="C13" s="150" t="s">
        <v>79</v>
      </c>
      <c r="D13" s="166" t="s">
        <v>74</v>
      </c>
      <c r="E13" s="137">
        <v>12</v>
      </c>
      <c r="F13" s="178"/>
      <c r="G13" s="137">
        <f t="shared" si="0"/>
        <v>0</v>
      </c>
      <c r="H13" s="157" t="s">
        <v>106</v>
      </c>
      <c r="I13" s="134"/>
      <c r="J13" s="134"/>
      <c r="K13" s="134"/>
      <c r="L13" s="134"/>
      <c r="M13" s="134"/>
      <c r="N13" s="134"/>
      <c r="O13" s="134"/>
      <c r="P13" s="134"/>
      <c r="Q13" s="134"/>
      <c r="R13" s="134" t="s">
        <v>75</v>
      </c>
      <c r="S13" s="134"/>
      <c r="T13" s="134"/>
      <c r="U13" s="134"/>
      <c r="V13" s="134"/>
      <c r="W13" s="134"/>
      <c r="X13" s="134"/>
      <c r="Y13" s="134"/>
      <c r="Z13" s="134"/>
      <c r="AA13" s="134"/>
      <c r="AB13" s="134"/>
      <c r="AC13" s="134"/>
      <c r="AD13" s="134"/>
      <c r="AE13" s="134"/>
      <c r="AF13" s="134"/>
      <c r="AG13" s="134"/>
      <c r="AH13" s="134"/>
      <c r="AI13" s="134"/>
      <c r="AJ13" s="134"/>
      <c r="AK13" s="134"/>
      <c r="AL13" s="134"/>
      <c r="AM13" s="134"/>
      <c r="AN13" s="134"/>
      <c r="AO13" s="134"/>
      <c r="AP13" s="134"/>
      <c r="AQ13" s="134"/>
      <c r="AR13" s="134"/>
      <c r="AS13" s="134"/>
      <c r="AT13" s="134"/>
      <c r="AU13" s="134"/>
    </row>
    <row r="14" spans="1:47" outlineLevel="1">
      <c r="A14" s="135">
        <v>6</v>
      </c>
      <c r="B14" s="136" t="s">
        <v>80</v>
      </c>
      <c r="C14" s="150" t="s">
        <v>81</v>
      </c>
      <c r="D14" s="166" t="s">
        <v>74</v>
      </c>
      <c r="E14" s="137">
        <v>1</v>
      </c>
      <c r="F14" s="178"/>
      <c r="G14" s="137">
        <f t="shared" si="0"/>
        <v>0</v>
      </c>
      <c r="H14" s="157" t="s">
        <v>106</v>
      </c>
      <c r="I14" s="134"/>
      <c r="J14" s="134"/>
      <c r="K14" s="134"/>
      <c r="L14" s="134"/>
      <c r="M14" s="134"/>
      <c r="N14" s="134"/>
      <c r="O14" s="134"/>
      <c r="P14" s="134"/>
      <c r="Q14" s="134"/>
      <c r="R14" s="134" t="s">
        <v>75</v>
      </c>
      <c r="S14" s="134"/>
      <c r="T14" s="134"/>
      <c r="U14" s="134"/>
      <c r="V14" s="134"/>
      <c r="W14" s="134"/>
      <c r="X14" s="134"/>
      <c r="Y14" s="134"/>
      <c r="Z14" s="134"/>
      <c r="AA14" s="134"/>
      <c r="AB14" s="134"/>
      <c r="AC14" s="134"/>
      <c r="AD14" s="134"/>
      <c r="AE14" s="134"/>
      <c r="AF14" s="134"/>
      <c r="AG14" s="134"/>
      <c r="AH14" s="134"/>
      <c r="AI14" s="134"/>
      <c r="AJ14" s="134"/>
      <c r="AK14" s="134"/>
      <c r="AL14" s="134"/>
      <c r="AM14" s="134"/>
      <c r="AN14" s="134"/>
      <c r="AO14" s="134"/>
      <c r="AP14" s="134"/>
      <c r="AQ14" s="134"/>
      <c r="AR14" s="134"/>
      <c r="AS14" s="134"/>
      <c r="AT14" s="134"/>
      <c r="AU14" s="134"/>
    </row>
    <row r="15" spans="1:47" outlineLevel="1">
      <c r="A15" s="135">
        <v>7</v>
      </c>
      <c r="B15" s="136" t="s">
        <v>82</v>
      </c>
      <c r="C15" s="150" t="s">
        <v>83</v>
      </c>
      <c r="D15" s="166" t="s">
        <v>74</v>
      </c>
      <c r="E15" s="137">
        <v>1</v>
      </c>
      <c r="F15" s="178"/>
      <c r="G15" s="137">
        <f t="shared" si="0"/>
        <v>0</v>
      </c>
      <c r="H15" s="157" t="s">
        <v>106</v>
      </c>
      <c r="I15" s="134"/>
      <c r="J15" s="134"/>
      <c r="K15" s="134"/>
      <c r="L15" s="134"/>
      <c r="M15" s="134"/>
      <c r="N15" s="134"/>
      <c r="O15" s="134"/>
      <c r="P15" s="134"/>
      <c r="Q15" s="134"/>
      <c r="R15" s="134" t="s">
        <v>75</v>
      </c>
      <c r="S15" s="134"/>
      <c r="T15" s="134"/>
      <c r="U15" s="134"/>
      <c r="V15" s="134"/>
      <c r="W15" s="134"/>
      <c r="X15" s="134"/>
      <c r="Y15" s="134"/>
      <c r="Z15" s="134"/>
      <c r="AA15" s="134"/>
      <c r="AB15" s="134"/>
      <c r="AC15" s="134"/>
      <c r="AD15" s="134"/>
      <c r="AE15" s="134"/>
      <c r="AF15" s="134"/>
      <c r="AG15" s="134"/>
      <c r="AH15" s="134"/>
      <c r="AI15" s="134"/>
      <c r="AJ15" s="134"/>
      <c r="AK15" s="134"/>
      <c r="AL15" s="134"/>
      <c r="AM15" s="134"/>
      <c r="AN15" s="134"/>
      <c r="AO15" s="134"/>
      <c r="AP15" s="134"/>
      <c r="AQ15" s="134"/>
      <c r="AR15" s="134"/>
      <c r="AS15" s="134"/>
      <c r="AT15" s="134"/>
      <c r="AU15" s="134"/>
    </row>
    <row r="16" spans="1:47" outlineLevel="1">
      <c r="A16" s="135">
        <v>8</v>
      </c>
      <c r="B16" s="136" t="s">
        <v>84</v>
      </c>
      <c r="C16" s="150" t="s">
        <v>85</v>
      </c>
      <c r="D16" s="166" t="s">
        <v>74</v>
      </c>
      <c r="E16" s="137">
        <v>1</v>
      </c>
      <c r="F16" s="178"/>
      <c r="G16" s="137">
        <f t="shared" si="0"/>
        <v>0</v>
      </c>
      <c r="H16" s="157" t="s">
        <v>106</v>
      </c>
      <c r="I16" s="134"/>
      <c r="J16" s="134"/>
      <c r="K16" s="134"/>
      <c r="L16" s="134"/>
      <c r="M16" s="134"/>
      <c r="N16" s="134"/>
      <c r="O16" s="134"/>
      <c r="P16" s="134"/>
      <c r="Q16" s="134"/>
      <c r="R16" s="134" t="s">
        <v>75</v>
      </c>
      <c r="S16" s="134"/>
      <c r="T16" s="134"/>
      <c r="U16" s="134"/>
      <c r="V16" s="134"/>
      <c r="W16" s="134"/>
      <c r="X16" s="134"/>
      <c r="Y16" s="134"/>
      <c r="Z16" s="134"/>
      <c r="AA16" s="134"/>
      <c r="AB16" s="134"/>
      <c r="AC16" s="134"/>
      <c r="AD16" s="134"/>
      <c r="AE16" s="134"/>
      <c r="AF16" s="134"/>
      <c r="AG16" s="134"/>
      <c r="AH16" s="134"/>
      <c r="AI16" s="134"/>
      <c r="AJ16" s="134"/>
      <c r="AK16" s="134"/>
      <c r="AL16" s="134"/>
      <c r="AM16" s="134"/>
      <c r="AN16" s="134"/>
      <c r="AO16" s="134"/>
      <c r="AP16" s="134"/>
      <c r="AQ16" s="134"/>
      <c r="AR16" s="134"/>
      <c r="AS16" s="134"/>
      <c r="AT16" s="134"/>
      <c r="AU16" s="134"/>
    </row>
    <row r="17" spans="1:47" outlineLevel="1">
      <c r="A17" s="135">
        <v>9</v>
      </c>
      <c r="B17" s="136" t="s">
        <v>86</v>
      </c>
      <c r="C17" s="150" t="s">
        <v>87</v>
      </c>
      <c r="D17" s="166" t="s">
        <v>74</v>
      </c>
      <c r="E17" s="137">
        <v>1</v>
      </c>
      <c r="F17" s="178"/>
      <c r="G17" s="137">
        <f t="shared" si="0"/>
        <v>0</v>
      </c>
      <c r="H17" s="157" t="s">
        <v>106</v>
      </c>
      <c r="I17" s="134"/>
      <c r="J17" s="134"/>
      <c r="K17" s="134"/>
      <c r="L17" s="134"/>
      <c r="M17" s="134"/>
      <c r="N17" s="134"/>
      <c r="O17" s="134"/>
      <c r="P17" s="134"/>
      <c r="Q17" s="134"/>
      <c r="R17" s="134" t="s">
        <v>75</v>
      </c>
      <c r="S17" s="134"/>
      <c r="T17" s="134"/>
      <c r="U17" s="134"/>
      <c r="V17" s="134"/>
      <c r="W17" s="134"/>
      <c r="X17" s="134"/>
      <c r="Y17" s="134"/>
      <c r="Z17" s="134"/>
      <c r="AA17" s="134"/>
      <c r="AB17" s="134"/>
      <c r="AC17" s="134"/>
      <c r="AD17" s="134"/>
      <c r="AE17" s="134"/>
      <c r="AF17" s="134"/>
      <c r="AG17" s="134"/>
      <c r="AH17" s="134"/>
      <c r="AI17" s="134"/>
      <c r="AJ17" s="134"/>
      <c r="AK17" s="134"/>
      <c r="AL17" s="134"/>
      <c r="AM17" s="134"/>
      <c r="AN17" s="134"/>
      <c r="AO17" s="134"/>
      <c r="AP17" s="134"/>
      <c r="AQ17" s="134"/>
      <c r="AR17" s="134"/>
      <c r="AS17" s="134"/>
      <c r="AT17" s="134"/>
      <c r="AU17" s="134"/>
    </row>
    <row r="18" spans="1:47" ht="22.5" outlineLevel="1">
      <c r="A18" s="135">
        <v>10</v>
      </c>
      <c r="B18" s="136" t="s">
        <v>88</v>
      </c>
      <c r="C18" s="150" t="s">
        <v>89</v>
      </c>
      <c r="D18" s="166" t="s">
        <v>74</v>
      </c>
      <c r="E18" s="137">
        <v>2</v>
      </c>
      <c r="F18" s="178"/>
      <c r="G18" s="137">
        <f t="shared" si="0"/>
        <v>0</v>
      </c>
      <c r="H18" s="157" t="s">
        <v>106</v>
      </c>
      <c r="I18" s="134"/>
      <c r="J18" s="134"/>
      <c r="K18" s="134"/>
      <c r="L18" s="134"/>
      <c r="M18" s="134"/>
      <c r="N18" s="134"/>
      <c r="O18" s="134"/>
      <c r="P18" s="134"/>
      <c r="Q18" s="134"/>
      <c r="R18" s="134" t="s">
        <v>69</v>
      </c>
      <c r="S18" s="134"/>
      <c r="T18" s="134"/>
      <c r="U18" s="134"/>
      <c r="V18" s="134"/>
      <c r="W18" s="134"/>
      <c r="X18" s="134"/>
      <c r="Y18" s="134"/>
      <c r="Z18" s="134"/>
      <c r="AA18" s="134"/>
      <c r="AB18" s="134"/>
      <c r="AC18" s="134"/>
      <c r="AD18" s="134"/>
      <c r="AE18" s="134"/>
      <c r="AF18" s="134"/>
      <c r="AG18" s="134"/>
      <c r="AH18" s="134"/>
      <c r="AI18" s="134"/>
      <c r="AJ18" s="134"/>
      <c r="AK18" s="134"/>
      <c r="AL18" s="134"/>
      <c r="AM18" s="134"/>
      <c r="AN18" s="134"/>
      <c r="AO18" s="134"/>
      <c r="AP18" s="134"/>
      <c r="AQ18" s="134"/>
      <c r="AR18" s="134"/>
      <c r="AS18" s="134"/>
      <c r="AT18" s="134"/>
      <c r="AU18" s="134"/>
    </row>
    <row r="19" spans="1:47" outlineLevel="1">
      <c r="A19" s="135">
        <v>11</v>
      </c>
      <c r="B19" s="136" t="s">
        <v>90</v>
      </c>
      <c r="C19" s="150" t="s">
        <v>91</v>
      </c>
      <c r="D19" s="166" t="s">
        <v>68</v>
      </c>
      <c r="E19" s="137">
        <v>28</v>
      </c>
      <c r="F19" s="178"/>
      <c r="G19" s="137">
        <f t="shared" si="0"/>
        <v>0</v>
      </c>
      <c r="H19" s="157" t="s">
        <v>106</v>
      </c>
      <c r="I19" s="134"/>
      <c r="J19" s="134"/>
      <c r="K19" s="134"/>
      <c r="L19" s="134"/>
      <c r="M19" s="134"/>
      <c r="N19" s="134"/>
      <c r="O19" s="134"/>
      <c r="P19" s="134"/>
      <c r="Q19" s="134"/>
      <c r="R19" s="134" t="s">
        <v>69</v>
      </c>
      <c r="S19" s="134"/>
      <c r="T19" s="134"/>
      <c r="U19" s="134"/>
      <c r="V19" s="134"/>
      <c r="W19" s="134"/>
      <c r="X19" s="134"/>
      <c r="Y19" s="134"/>
      <c r="Z19" s="134"/>
      <c r="AA19" s="134"/>
      <c r="AB19" s="134"/>
      <c r="AC19" s="134"/>
      <c r="AD19" s="134"/>
      <c r="AE19" s="134"/>
      <c r="AF19" s="134"/>
      <c r="AG19" s="134"/>
      <c r="AH19" s="134"/>
      <c r="AI19" s="134"/>
      <c r="AJ19" s="134"/>
      <c r="AK19" s="134"/>
      <c r="AL19" s="134"/>
      <c r="AM19" s="134"/>
      <c r="AN19" s="134"/>
      <c r="AO19" s="134"/>
      <c r="AP19" s="134"/>
      <c r="AQ19" s="134"/>
      <c r="AR19" s="134"/>
      <c r="AS19" s="134"/>
      <c r="AT19" s="134"/>
      <c r="AU19" s="134"/>
    </row>
    <row r="20" spans="1:47" outlineLevel="1">
      <c r="A20" s="135">
        <v>12</v>
      </c>
      <c r="B20" s="136" t="s">
        <v>92</v>
      </c>
      <c r="C20" s="150" t="s">
        <v>93</v>
      </c>
      <c r="D20" s="166" t="s">
        <v>74</v>
      </c>
      <c r="E20" s="137">
        <v>2</v>
      </c>
      <c r="F20" s="178"/>
      <c r="G20" s="137">
        <f t="shared" si="0"/>
        <v>0</v>
      </c>
      <c r="H20" s="157" t="s">
        <v>106</v>
      </c>
      <c r="I20" s="134"/>
      <c r="J20" s="134"/>
      <c r="K20" s="134"/>
      <c r="L20" s="134"/>
      <c r="M20" s="134"/>
      <c r="N20" s="134"/>
      <c r="O20" s="134"/>
      <c r="P20" s="134"/>
      <c r="Q20" s="134"/>
      <c r="R20" s="134" t="s">
        <v>75</v>
      </c>
      <c r="S20" s="134"/>
      <c r="T20" s="134"/>
      <c r="U20" s="134"/>
      <c r="V20" s="134"/>
      <c r="W20" s="134"/>
      <c r="X20" s="134"/>
      <c r="Y20" s="134"/>
      <c r="Z20" s="134"/>
      <c r="AA20" s="134"/>
      <c r="AB20" s="134"/>
      <c r="AC20" s="134"/>
      <c r="AD20" s="134"/>
      <c r="AE20" s="134"/>
      <c r="AF20" s="134"/>
      <c r="AG20" s="134"/>
      <c r="AH20" s="134"/>
      <c r="AI20" s="134"/>
      <c r="AJ20" s="134"/>
      <c r="AK20" s="134"/>
      <c r="AL20" s="134"/>
      <c r="AM20" s="134"/>
      <c r="AN20" s="134"/>
      <c r="AO20" s="134"/>
      <c r="AP20" s="134"/>
      <c r="AQ20" s="134"/>
      <c r="AR20" s="134"/>
      <c r="AS20" s="134"/>
      <c r="AT20" s="134"/>
      <c r="AU20" s="134"/>
    </row>
    <row r="21" spans="1:47" outlineLevel="1">
      <c r="A21" s="135">
        <v>13</v>
      </c>
      <c r="B21" s="136" t="s">
        <v>94</v>
      </c>
      <c r="C21" s="150" t="s">
        <v>95</v>
      </c>
      <c r="D21" s="166" t="s">
        <v>68</v>
      </c>
      <c r="E21" s="137">
        <v>28</v>
      </c>
      <c r="F21" s="178"/>
      <c r="G21" s="137">
        <f t="shared" si="0"/>
        <v>0</v>
      </c>
      <c r="H21" s="157" t="s">
        <v>106</v>
      </c>
      <c r="I21" s="134"/>
      <c r="J21" s="134"/>
      <c r="K21" s="134"/>
      <c r="L21" s="134"/>
      <c r="M21" s="134"/>
      <c r="N21" s="134"/>
      <c r="O21" s="134"/>
      <c r="P21" s="134"/>
      <c r="Q21" s="134"/>
      <c r="R21" s="134" t="s">
        <v>69</v>
      </c>
      <c r="S21" s="134"/>
      <c r="T21" s="134"/>
      <c r="U21" s="134"/>
      <c r="V21" s="134"/>
      <c r="W21" s="134"/>
      <c r="X21" s="134"/>
      <c r="Y21" s="134"/>
      <c r="Z21" s="134"/>
      <c r="AA21" s="134"/>
      <c r="AB21" s="134"/>
      <c r="AC21" s="134"/>
      <c r="AD21" s="134"/>
      <c r="AE21" s="134"/>
      <c r="AF21" s="134"/>
      <c r="AG21" s="134"/>
      <c r="AH21" s="134"/>
      <c r="AI21" s="134"/>
      <c r="AJ21" s="134"/>
      <c r="AK21" s="134"/>
      <c r="AL21" s="134"/>
      <c r="AM21" s="134"/>
      <c r="AN21" s="134"/>
      <c r="AO21" s="134"/>
      <c r="AP21" s="134"/>
      <c r="AQ21" s="134"/>
      <c r="AR21" s="134"/>
      <c r="AS21" s="134"/>
      <c r="AT21" s="134"/>
      <c r="AU21" s="134"/>
    </row>
    <row r="22" spans="1:47" outlineLevel="1">
      <c r="A22" s="143">
        <v>14</v>
      </c>
      <c r="B22" s="144" t="s">
        <v>96</v>
      </c>
      <c r="C22" s="151" t="s">
        <v>97</v>
      </c>
      <c r="D22" s="167" t="s">
        <v>0</v>
      </c>
      <c r="E22" s="180">
        <v>2.1</v>
      </c>
      <c r="F22" s="179"/>
      <c r="G22" s="145">
        <f t="shared" si="0"/>
        <v>0</v>
      </c>
      <c r="H22" s="158" t="s">
        <v>106</v>
      </c>
      <c r="I22" s="134"/>
      <c r="J22" s="134"/>
      <c r="K22" s="134"/>
      <c r="L22" s="134"/>
      <c r="M22" s="134"/>
      <c r="N22" s="134"/>
      <c r="O22" s="134"/>
      <c r="P22" s="134"/>
      <c r="Q22" s="134"/>
      <c r="R22" s="134" t="s">
        <v>69</v>
      </c>
      <c r="S22" s="134"/>
      <c r="T22" s="134"/>
      <c r="U22" s="134"/>
      <c r="V22" s="134"/>
      <c r="W22" s="134"/>
      <c r="X22" s="134"/>
      <c r="Y22" s="134"/>
      <c r="Z22" s="134"/>
      <c r="AA22" s="134"/>
      <c r="AB22" s="134"/>
      <c r="AC22" s="134"/>
      <c r="AD22" s="134"/>
      <c r="AE22" s="134"/>
      <c r="AF22" s="134"/>
      <c r="AG22" s="134"/>
      <c r="AH22" s="134"/>
      <c r="AI22" s="134"/>
      <c r="AJ22" s="134"/>
      <c r="AK22" s="134"/>
      <c r="AL22" s="134"/>
      <c r="AM22" s="134"/>
      <c r="AN22" s="134"/>
      <c r="AO22" s="134"/>
      <c r="AP22" s="134"/>
      <c r="AQ22" s="134"/>
      <c r="AR22" s="134"/>
      <c r="AS22" s="134"/>
      <c r="AT22" s="134"/>
      <c r="AU22" s="134"/>
    </row>
    <row r="23" spans="1:47">
      <c r="B23" s="7" t="s">
        <v>98</v>
      </c>
      <c r="C23" s="152" t="s">
        <v>98</v>
      </c>
      <c r="D23" s="9"/>
      <c r="E23" s="161"/>
      <c r="F23" s="6"/>
      <c r="G23" s="6"/>
      <c r="H23" s="9"/>
      <c r="P23">
        <v>15</v>
      </c>
      <c r="Q23">
        <v>21</v>
      </c>
    </row>
    <row r="24" spans="1:47">
      <c r="A24" s="146"/>
      <c r="B24" s="147" t="s">
        <v>28</v>
      </c>
      <c r="C24" s="153" t="s">
        <v>98</v>
      </c>
      <c r="D24" s="168"/>
      <c r="E24" s="162"/>
      <c r="F24" s="148"/>
      <c r="G24" s="149">
        <f>G8</f>
        <v>0</v>
      </c>
      <c r="H24" s="9"/>
      <c r="P24" t="e">
        <f>SUMIF(#REF!,P23,G7:G22)</f>
        <v>#REF!</v>
      </c>
      <c r="Q24" t="e">
        <f>SUMIF(#REF!,Q23,G7:G22)</f>
        <v>#REF!</v>
      </c>
      <c r="R24" t="s">
        <v>99</v>
      </c>
    </row>
  </sheetData>
  <sheetProtection password="CCE1" sheet="1" objects="1" scenarios="1"/>
  <protectedRanges>
    <protectedRange sqref="F9:F22" name="Oblast1"/>
  </protectedRanges>
  <mergeCells count="4">
    <mergeCell ref="A1:G1"/>
    <mergeCell ref="C2:G2"/>
    <mergeCell ref="C3:G3"/>
    <mergeCell ref="C4:G4"/>
  </mergeCells>
  <pageMargins left="0.59055118110236227" right="0.39370078740157483" top="0.78740157480314965" bottom="0.78740157480314965" header="0.31496062992125984" footer="0.31496062992125984"/>
  <pageSetup paperSize="9" scale="81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Pol!Oblast_tisku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cp:lastPrinted>2014-02-28T09:52:57Z</cp:lastPrinted>
  <dcterms:created xsi:type="dcterms:W3CDTF">2009-04-08T07:15:50Z</dcterms:created>
  <dcterms:modified xsi:type="dcterms:W3CDTF">2021-03-29T13:44:09Z</dcterms:modified>
</cp:coreProperties>
</file>